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45" activeTab="0"/>
  </bookViews>
  <sheets>
    <sheet name="Ene  - Dic 2020 " sheetId="1" r:id="rId1"/>
    <sheet name="Trim. Oct - Dic 2020 " sheetId="2" r:id="rId2"/>
    <sheet name="Trim. julio - sept 2020 " sheetId="3" r:id="rId3"/>
    <sheet name="Trim. abril- junio 2020" sheetId="4" r:id="rId4"/>
    <sheet name="Trim. enero-marzo 2020" sheetId="5" r:id="rId5"/>
  </sheets>
  <definedNames>
    <definedName name="_xlnm.Print_Area" localSheetId="0">'Ene  - Dic 2020 '!$A$1:$H$33</definedName>
    <definedName name="_xlnm.Print_Area" localSheetId="3">'Trim. abril- junio 2020'!$A$1:$H$33</definedName>
    <definedName name="_xlnm.Print_Area" localSheetId="4">'Trim. enero-marzo 2020'!$A$1:$H$32</definedName>
    <definedName name="_xlnm.Print_Area" localSheetId="2">'Trim. julio - sept 2020 '!$A$1:$H$33</definedName>
    <definedName name="_xlnm.Print_Area" localSheetId="1">'Trim. Oct - Dic 2020 '!$A$1:$H$33</definedName>
  </definedNames>
  <calcPr fullCalcOnLoad="1"/>
</workbook>
</file>

<file path=xl/sharedStrings.xml><?xml version="1.0" encoding="utf-8"?>
<sst xmlns="http://schemas.openxmlformats.org/spreadsheetml/2006/main" count="104" uniqueCount="28">
  <si>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</si>
  <si>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</si>
  <si>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</si>
  <si>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</si>
  <si>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</si>
  <si>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</si>
  <si>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</si>
  <si>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</si>
  <si>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</si>
  <si>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</si>
  <si>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</si>
  <si>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</si>
  <si>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</si>
  <si>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</si>
  <si>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</si>
  <si>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</si>
  <si>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</si>
  <si>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</si>
  <si>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Enero - Marzo 2020</t>
  </si>
  <si>
    <t>Centro Nacional de Innovación y Desarrollo Docente</t>
  </si>
  <si>
    <t>Abril - Junio 2020</t>
  </si>
  <si>
    <r>
      <t xml:space="preserve">Nota: </t>
    </r>
    <r>
      <rPr>
        <sz val="7"/>
        <rFont val="INFOTEXT"/>
        <family val="1"/>
      </rPr>
      <t>La ejecución se ha visto afectada debido a la pandemia del COVID - 19</t>
    </r>
  </si>
  <si>
    <r>
      <t xml:space="preserve">FUENTE:  INFOTEP.  </t>
    </r>
    <r>
      <rPr>
        <sz val="7"/>
        <rFont val="INFOTEXT"/>
        <family val="1"/>
      </rPr>
      <t>Depto. De Investigación y Estadísticas de Mercados Laborales.</t>
    </r>
  </si>
  <si>
    <t>Julio - Septiembre 2020</t>
  </si>
  <si>
    <r>
      <t xml:space="preserve">FUENTE:  INFOTEP.  </t>
    </r>
    <r>
      <rPr>
        <sz val="8"/>
        <rFont val="INFOTEXT"/>
        <family val="1"/>
      </rPr>
      <t>Depto. De Investigación y Estadísticas de Mercados Laborales.</t>
    </r>
  </si>
  <si>
    <r>
      <t xml:space="preserve">Nota: </t>
    </r>
    <r>
      <rPr>
        <sz val="8"/>
        <rFont val="INFOTEXT"/>
        <family val="1"/>
      </rPr>
      <t>La ejecución se ha visto afectada debido a la pandemia del COVID - 19</t>
    </r>
  </si>
  <si>
    <t>Octubre - Diciembre 2020</t>
  </si>
  <si>
    <t>Enero - Diciembre 2020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</si>
</sst>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.0_);_(* \(#,##0.0\);_(* &quot;-&quot;??_);_(@_)"/>
    <numFmt numFmtId="174" formatCode="_(* #,##0_);_(* \(#,##0\);_(* &quot;-&quot;??_);_(@_)"/>
    <numFmt numFmtId="175" formatCode="_-* #,##0\ _€_-;\-* #,##0\ _€_-;_-* &quot;-&quot;??\ _€_-;_-@_-"/>
    <numFmt numFmtId="176" formatCode="#,##0.0"/>
    <numFmt numFmtId="177" formatCode="0.0%"/>
  </numFmts>
  <fonts count="7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b/>
      <sz val="7"/>
      <name val="INFOTEXT"/>
      <family val="1"/>
    </font>
    <font>
      <sz val="7"/>
      <name val="INFOTEXT"/>
      <family val="1"/>
    </font>
    <font>
      <sz val="9"/>
      <name val="INFOTEXT"/>
      <family val="1"/>
    </font>
    <font>
      <b/>
      <sz val="8"/>
      <name val="INFOTEXT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sz val="12"/>
      <color indexed="10"/>
      <name val="Arial"/>
      <family val="2"/>
    </font>
    <font>
      <sz val="10"/>
      <color indexed="8"/>
      <name val="Calibri"/>
      <family val="0"/>
    </font>
    <font>
      <sz val="6"/>
      <color indexed="8"/>
      <name val="INFOTEXT"/>
      <family val="0"/>
    </font>
    <font>
      <sz val="8"/>
      <color indexed="8"/>
      <name val="INFOTEXT"/>
      <family val="0"/>
    </font>
    <font>
      <b/>
      <sz val="9"/>
      <color indexed="63"/>
      <name val="INFOTEXT"/>
      <family val="0"/>
    </font>
    <font>
      <sz val="5.5"/>
      <color indexed="8"/>
      <name val="INFOTEXT"/>
      <family val="0"/>
    </font>
    <font>
      <b/>
      <sz val="7"/>
      <color indexed="8"/>
      <name val="INFOTEXT"/>
      <family val="0"/>
    </font>
    <font>
      <sz val="7"/>
      <color indexed="8"/>
      <name val="INFOTEXT"/>
      <family val="0"/>
    </font>
    <font>
      <b/>
      <sz val="9"/>
      <color indexed="8"/>
      <name val="INFOTEXT"/>
      <family val="0"/>
    </font>
    <font>
      <b/>
      <sz val="9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8">
    <xf numFmtId="0" fontId="0" fillId="0" borderId="0" xfId="0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4" fontId="2" fillId="0" borderId="0" xfId="49" applyNumberFormat="1" applyFont="1" applyFill="1" applyBorder="1" applyAlignment="1">
      <alignment/>
    </xf>
    <xf numFmtId="172" fontId="0" fillId="0" borderId="0" xfId="0" applyNumberFormat="1" applyAlignment="1">
      <alignment/>
    </xf>
    <xf numFmtId="171" fontId="2" fillId="0" borderId="0" xfId="49" applyNumberFormat="1" applyFont="1" applyFill="1" applyBorder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66" fillId="33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66" fillId="7" borderId="0" xfId="0" applyFont="1" applyFill="1" applyAlignment="1">
      <alignment horizontal="center" vertical="center" wrapText="1"/>
    </xf>
    <xf numFmtId="3" fontId="66" fillId="7" borderId="0" xfId="0" applyNumberFormat="1" applyFont="1" applyFill="1" applyAlignment="1">
      <alignment horizontal="center"/>
    </xf>
    <xf numFmtId="176" fontId="66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6" fontId="9" fillId="34" borderId="0" xfId="0" applyNumberFormat="1" applyFont="1" applyFill="1" applyAlignment="1">
      <alignment horizontal="center"/>
    </xf>
    <xf numFmtId="0" fontId="68" fillId="33" borderId="0" xfId="0" applyFont="1" applyFill="1" applyAlignment="1">
      <alignment horizontal="center" vertical="center" wrapText="1"/>
    </xf>
    <xf numFmtId="3" fontId="69" fillId="33" borderId="0" xfId="0" applyNumberFormat="1" applyFont="1" applyFill="1" applyAlignment="1">
      <alignment horizontal="center" vertical="center"/>
    </xf>
    <xf numFmtId="176" fontId="69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10" fillId="34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0" fillId="34" borderId="0" xfId="0" applyFont="1" applyFill="1" applyAlignment="1">
      <alignment horizontal="left" vertical="center" wrapText="1"/>
    </xf>
    <xf numFmtId="3" fontId="8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3" fontId="70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INFOTEP.  PARTICIPANTES  SEGÙN SEXO Y GERENCIA REGIONAL
</a:t>
            </a:r>
            <a:r>
              <a:rPr lang="en-US" cap="none" sz="900" b="1" i="0" u="none" baseline="0">
                <a:solidFill>
                  <a:srgbClr val="333333"/>
                </a:solidFill>
              </a:rPr>
              <a:t>Enero - Diciembre 2020</a:t>
            </a:r>
          </a:p>
        </c:rich>
      </c:tx>
      <c:layout>
        <c:manualLayout>
          <c:xMode val="factor"/>
          <c:yMode val="factor"/>
          <c:x val="0.0305"/>
          <c:y val="-0.029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0025"/>
          <c:w val="0.75375"/>
          <c:h val="0.9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  - Dic 2020 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  - Dic 2020 '!$A$7:$A$11</c:f>
              <c:strCache/>
            </c:strRef>
          </c:cat>
          <c:val>
            <c:numRef>
              <c:f>'Ene  - Dic 2020 '!$E$7:$E$11</c:f>
              <c:numCache/>
            </c:numRef>
          </c:val>
          <c:shape val="box"/>
        </c:ser>
        <c:ser>
          <c:idx val="1"/>
          <c:order val="1"/>
          <c:tx>
            <c:strRef>
              <c:f>'Ene  - Dic 2020 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  - Dic 2020 '!$A$7:$A$11</c:f>
              <c:strCache/>
            </c:strRef>
          </c:cat>
          <c:val>
            <c:numRef>
              <c:f>'Ene  - Dic 2020 '!$G$7:$G$11</c:f>
              <c:numCache/>
            </c:numRef>
          </c:val>
          <c:shape val="box"/>
        </c:ser>
        <c:shape val="box"/>
        <c:axId val="21600677"/>
        <c:axId val="60188366"/>
      </c:bar3D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00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945"/>
          <c:y val="0.93"/>
          <c:w val="0.206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INFOTEP.  PARTICIPANTES  SEGÙN SEXO Y GERENCIA REGIONAL
</a:t>
            </a:r>
            <a:r>
              <a:rPr lang="en-US" cap="none" sz="900" b="1" i="0" u="none" baseline="0">
                <a:solidFill>
                  <a:srgbClr val="333333"/>
                </a:solidFill>
              </a:rPr>
              <a:t>Octubre - Diciembre 2020</a:t>
            </a:r>
          </a:p>
        </c:rich>
      </c:tx>
      <c:layout>
        <c:manualLayout>
          <c:xMode val="factor"/>
          <c:yMode val="factor"/>
          <c:x val="0.02375"/>
          <c:y val="-0.0287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13"/>
          <c:y val="0.0025"/>
          <c:w val="0.75425"/>
          <c:h val="0.9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'Trim. Oct - Dic 2020 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'Trim. Oct - Dic 2020 '!$A$7:$A$11</c:f>
              <c:strCache/>
            </c:strRef>
          </c:cat>
          <c:val>
            <c:numRef>
              <c:f>'Trim. Oct - Dic 2020 '!$E$7:$E$11</c:f>
              <c:numCache/>
            </c:numRef>
          </c:val>
          <c:shape val="box"/>
        </c:ser>
        <c:ser>
          <c:idx val="1"/>
          <c:order val="1"/>
          <c:tx>
            <c:strRef>
              <c:f>'Trim. Oct - Dic 2020 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'Trim. Oct - Dic 2020 '!$A$7:$A$11</c:f>
              <c:strCache/>
            </c:strRef>
          </c:cat>
          <c:val>
            <c:numRef>
              <c:f>'Trim. Oct - Dic 2020 '!$G$7:$G$11</c:f>
              <c:numCache/>
            </c:numRef>
          </c:val>
          <c:shape val="box"/>
        </c:ser>
        <c:shape val="box"/>
        <c:axId val="4824383"/>
        <c:axId val="43419448"/>
      </c:bar3DChart>
      <c:catAx>
        <c:axId val="4824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419448"/>
        <c:crosses val="autoZero"/>
        <c:auto val="1"/>
        <c:lblOffset val="100"/>
        <c:tickLblSkip val="1"/>
        <c:noMultiLvlLbl val="0"/>
      </c:catAx>
      <c:valAx>
        <c:axId val="43419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4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9725"/>
          <c:y val="0.93125"/>
          <c:w val="0.20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Julio - Septiembre 2020</a:t>
            </a:r>
          </a:p>
        </c:rich>
      </c:tx>
      <c:layout>
        <c:manualLayout>
          <c:xMode val="factor"/>
          <c:yMode val="factor"/>
          <c:x val="0.0245"/>
          <c:y val="-0.009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1065"/>
          <c:y val="0.00325"/>
          <c:w val="0.899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'Trim. julio - sept 2020 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'Trim. julio - sept 2020 '!$A$7:$A$11</c:f>
              <c:strCache/>
            </c:strRef>
          </c:cat>
          <c:val>
            <c:numRef>
              <c:f>'Trim. julio - sept 2020 '!$E$7:$E$11</c:f>
              <c:numCache/>
            </c:numRef>
          </c:val>
          <c:shape val="box"/>
        </c:ser>
        <c:ser>
          <c:idx val="1"/>
          <c:order val="1"/>
          <c:tx>
            <c:strRef>
              <c:f>'Trim. julio - sept 2020 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'Trim. julio - sept 2020 '!$A$7:$A$11</c:f>
              <c:strCache/>
            </c:strRef>
          </c:cat>
          <c:val>
            <c:numRef>
              <c:f>'Trim. julio - sept 2020 '!$G$7:$G$11</c:f>
              <c:numCache/>
            </c:numRef>
          </c:val>
          <c:shape val="box"/>
        </c:ser>
        <c:shape val="box"/>
        <c:axId val="55230713"/>
        <c:axId val="27314370"/>
      </c:bar3D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0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935"/>
          <c:y val="0.92825"/>
          <c:w val="0.209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Abril - Junio 2020</a:t>
            </a:r>
          </a:p>
        </c:rich>
      </c:tx>
      <c:layout>
        <c:manualLayout>
          <c:xMode val="factor"/>
          <c:yMode val="factor"/>
          <c:x val="0.0245"/>
          <c:y val="-0.009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10075"/>
          <c:y val="0"/>
          <c:w val="0.90575"/>
          <c:h val="0.9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'Trim. abril- junio 2020'!$E$6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'Trim. abril- junio 2020'!$A$7:$A$11</c:f>
              <c:strCache/>
            </c:strRef>
          </c:cat>
          <c:val>
            <c:numRef>
              <c:f>'Trim. abril- junio 2020'!$E$7:$E$11</c:f>
              <c:numCache/>
            </c:numRef>
          </c:val>
          <c:shape val="box"/>
        </c:ser>
        <c:ser>
          <c:idx val="1"/>
          <c:order val="1"/>
          <c:tx>
            <c:strRef>
              <c:f>'Trim. abril- junio 2020'!$G$6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'Trim. abril- junio 2020'!$A$7:$A$11</c:f>
              <c:strCache/>
            </c:strRef>
          </c:cat>
          <c:val>
            <c:numRef>
              <c:f>'Trim. abril- junio 2020'!$G$7:$G$11</c:f>
              <c:numCache/>
            </c:numRef>
          </c:val>
          <c:shape val="box"/>
        </c:ser>
        <c:shape val="box"/>
        <c:axId val="44502739"/>
        <c:axId val="64980332"/>
      </c:bar3D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02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935"/>
          <c:y val="0.9285"/>
          <c:w val="0.209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Enero - Marzo 2020</a:t>
            </a:r>
          </a:p>
        </c:rich>
      </c:tx>
      <c:layout>
        <c:manualLayout>
          <c:xMode val="factor"/>
          <c:yMode val="factor"/>
          <c:x val="0.0425"/>
          <c:y val="-0.01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2675"/>
          <c:y val="0.02525"/>
          <c:w val="0.75725"/>
          <c:h val="0.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'Trim. enero-marzo 2020'!$E$6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'Trim. enero-marzo 2020'!$A$7:$A$11</c:f>
              <c:strCache/>
            </c:strRef>
          </c:cat>
          <c:val>
            <c:numRef>
              <c:f>'Trim. enero-marzo 2020'!$E$7:$E$11</c:f>
              <c:numCache/>
            </c:numRef>
          </c:val>
          <c:shape val="box"/>
        </c:ser>
        <c:ser>
          <c:idx val="1"/>
          <c:order val="1"/>
          <c:tx>
            <c:strRef>
              <c:f>'Trim. enero-marzo 2020'!$G$6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'Trim. enero-marzo 2020'!$A$7:$A$11</c:f>
              <c:strCache/>
            </c:strRef>
          </c:cat>
          <c:val>
            <c:numRef>
              <c:f>'Trim. enero-marzo 2020'!$G$7:$G$11</c:f>
              <c:numCache/>
            </c:numRef>
          </c:val>
          <c:shape val="box"/>
        </c:ser>
        <c:shape val="box"/>
        <c:axId val="47952077"/>
        <c:axId val="28915510"/>
      </c:bar3DChart>
      <c:catAx>
        <c:axId val="479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15510"/>
        <c:crosses val="autoZero"/>
        <c:auto val="1"/>
        <c:lblOffset val="100"/>
        <c:tickLblSkip val="1"/>
        <c:noMultiLvlLbl val="0"/>
      </c:catAx>
      <c:valAx>
        <c:axId val="28915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5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75"/>
          <c:y val="0.89775"/>
          <c:w val="0.159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0</xdr:col>
      <xdr:colOff>762000</xdr:colOff>
      <xdr:row>3</xdr:row>
      <xdr:rowOff>161925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8600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19</xdr:row>
      <xdr:rowOff>104775</xdr:rowOff>
    </xdr:from>
    <xdr:to>
      <xdr:col>6</xdr:col>
      <xdr:colOff>762000</xdr:colOff>
      <xdr:row>37</xdr:row>
      <xdr:rowOff>152400</xdr:rowOff>
    </xdr:to>
    <xdr:graphicFrame>
      <xdr:nvGraphicFramePr>
        <xdr:cNvPr id="2" name="2 Gráfico"/>
        <xdr:cNvGraphicFramePr/>
      </xdr:nvGraphicFramePr>
      <xdr:xfrm>
        <a:off x="304800" y="4895850"/>
        <a:ext cx="60102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123825</xdr:rowOff>
    </xdr:from>
    <xdr:to>
      <xdr:col>0</xdr:col>
      <xdr:colOff>914400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19</xdr:row>
      <xdr:rowOff>76200</xdr:rowOff>
    </xdr:from>
    <xdr:to>
      <xdr:col>7</xdr:col>
      <xdr:colOff>66675</xdr:colOff>
      <xdr:row>38</xdr:row>
      <xdr:rowOff>19050</xdr:rowOff>
    </xdr:to>
    <xdr:graphicFrame>
      <xdr:nvGraphicFramePr>
        <xdr:cNvPr id="2" name="2 Gráfico"/>
        <xdr:cNvGraphicFramePr/>
      </xdr:nvGraphicFramePr>
      <xdr:xfrm>
        <a:off x="361950" y="4876800"/>
        <a:ext cx="61055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123825</xdr:rowOff>
    </xdr:from>
    <xdr:to>
      <xdr:col>0</xdr:col>
      <xdr:colOff>914400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18</xdr:row>
      <xdr:rowOff>85725</xdr:rowOff>
    </xdr:from>
    <xdr:to>
      <xdr:col>7</xdr:col>
      <xdr:colOff>38100</xdr:colOff>
      <xdr:row>36</xdr:row>
      <xdr:rowOff>19050</xdr:rowOff>
    </xdr:to>
    <xdr:graphicFrame>
      <xdr:nvGraphicFramePr>
        <xdr:cNvPr id="2" name="2 Gráfico"/>
        <xdr:cNvGraphicFramePr/>
      </xdr:nvGraphicFramePr>
      <xdr:xfrm>
        <a:off x="333375" y="4695825"/>
        <a:ext cx="58959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123825</xdr:rowOff>
    </xdr:from>
    <xdr:to>
      <xdr:col>0</xdr:col>
      <xdr:colOff>914400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</xdr:row>
      <xdr:rowOff>28575</xdr:rowOff>
    </xdr:from>
    <xdr:to>
      <xdr:col>7</xdr:col>
      <xdr:colOff>19050</xdr:colOff>
      <xdr:row>33</xdr:row>
      <xdr:rowOff>28575</xdr:rowOff>
    </xdr:to>
    <xdr:graphicFrame>
      <xdr:nvGraphicFramePr>
        <xdr:cNvPr id="2" name="2 Gráfico"/>
        <xdr:cNvGraphicFramePr/>
      </xdr:nvGraphicFramePr>
      <xdr:xfrm>
        <a:off x="314325" y="4229100"/>
        <a:ext cx="58959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123825</xdr:rowOff>
    </xdr:from>
    <xdr:to>
      <xdr:col>0</xdr:col>
      <xdr:colOff>914400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8959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90"/>
  <sheetViews>
    <sheetView tabSelected="1" zoomScale="120" zoomScaleNormal="120" zoomScaleSheetLayoutView="80" zoomScalePageLayoutView="0" workbookViewId="0" topLeftCell="A1">
      <selection activeCell="J10" sqref="J10"/>
    </sheetView>
  </sheetViews>
  <sheetFormatPr defaultColWidth="11.421875" defaultRowHeight="12.75"/>
  <cols>
    <col min="1" max="1" width="24.421875" style="0" customWidth="1"/>
    <col min="2" max="2" width="15.00390625" style="0" customWidth="1"/>
    <col min="3" max="3" width="14.28125" style="0" customWidth="1"/>
    <col min="4" max="4" width="10.8515625" style="0" customWidth="1"/>
    <col min="5" max="5" width="11.7109375" style="0" customWidth="1"/>
    <col min="6" max="6" width="7.00390625" style="0" customWidth="1"/>
    <col min="7" max="7" width="11.57421875" style="0" customWidth="1"/>
    <col min="8" max="8" width="6.28125" style="0" customWidth="1"/>
    <col min="9" max="9" width="8.28125" style="0" customWidth="1"/>
    <col min="12" max="12" width="9.421875" style="0" customWidth="1"/>
    <col min="13" max="13" width="10.00390625" style="0" customWidth="1"/>
  </cols>
  <sheetData>
    <row r="1" spans="1:8" ht="13.5">
      <c r="A1" s="43" t="s">
        <v>3</v>
      </c>
      <c r="B1" s="43"/>
      <c r="C1" s="43"/>
      <c r="D1" s="43"/>
      <c r="E1" s="43"/>
      <c r="F1" s="43"/>
      <c r="G1" s="43"/>
      <c r="H1" s="43"/>
    </row>
    <row r="2" spans="1:8" ht="12.75">
      <c r="A2" s="44" t="s">
        <v>14</v>
      </c>
      <c r="B2" s="44"/>
      <c r="C2" s="44"/>
      <c r="D2" s="44"/>
      <c r="E2" s="44"/>
      <c r="F2" s="44"/>
      <c r="G2" s="44"/>
      <c r="H2" s="44"/>
    </row>
    <row r="3" spans="1:8" ht="12" customHeight="1">
      <c r="A3" s="44" t="s">
        <v>4</v>
      </c>
      <c r="B3" s="44"/>
      <c r="C3" s="44"/>
      <c r="D3" s="44"/>
      <c r="E3" s="44"/>
      <c r="F3" s="44"/>
      <c r="G3" s="44"/>
      <c r="H3" s="44"/>
    </row>
    <row r="4" spans="1:8" ht="15" customHeight="1">
      <c r="A4" s="45" t="s">
        <v>27</v>
      </c>
      <c r="B4" s="45"/>
      <c r="C4" s="45"/>
      <c r="D4" s="45"/>
      <c r="E4" s="45"/>
      <c r="F4" s="45"/>
      <c r="G4" s="45"/>
      <c r="H4" s="45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10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  <c r="J6" s="38"/>
    </row>
    <row r="7" spans="1:13" ht="33" customHeight="1">
      <c r="A7" s="25" t="s">
        <v>16</v>
      </c>
      <c r="B7" s="26">
        <f>+'Trim. Oct - Dic 2020 '!B7+'Trim. julio - sept 2020 '!B7+'Trim. abril- junio 2020'!B7+'Trim. enero-marzo 2020'!B7</f>
        <v>547557</v>
      </c>
      <c r="C7" s="26">
        <f>+'Trim. Oct - Dic 2020 '!C7+'Trim. julio - sept 2020 '!C7+'Trim. abril- junio 2020'!C7+'Trim. enero-marzo 2020'!C7</f>
        <v>7663</v>
      </c>
      <c r="D7" s="26">
        <f>+E7+G7</f>
        <v>167419</v>
      </c>
      <c r="E7" s="26">
        <f>+'Trim. Oct - Dic 2020 '!E7+'Trim. julio - sept 2020 '!E7+'Trim. abril- junio 2020'!E7+'Trim. enero-marzo 2020'!E7</f>
        <v>74425</v>
      </c>
      <c r="F7" s="27">
        <f aca="true" t="shared" si="0" ref="F7:F12">+E7/D7*100</f>
        <v>44.454333140205115</v>
      </c>
      <c r="G7" s="26">
        <f>+'Trim. Oct - Dic 2020 '!G7+'Trim. julio - sept 2020 '!G7+'Trim. abril- junio 2020'!G7+'Trim. enero-marzo 2020'!G7</f>
        <v>92994</v>
      </c>
      <c r="H7" s="27">
        <f aca="true" t="shared" si="1" ref="H7:H12">+G7/D7*100</f>
        <v>55.545666859794885</v>
      </c>
      <c r="J7" s="39"/>
      <c r="K7" s="40"/>
      <c r="L7" s="39"/>
      <c r="M7" s="40"/>
    </row>
    <row r="8" spans="1:13" ht="33" customHeight="1">
      <c r="A8" s="25" t="s">
        <v>15</v>
      </c>
      <c r="B8" s="26">
        <f>+'Trim. Oct - Dic 2020 '!B8+'Trim. julio - sept 2020 '!B8+'Trim. abril- junio 2020'!B8+'Trim. enero-marzo 2020'!B8</f>
        <v>434762</v>
      </c>
      <c r="C8" s="26">
        <f>+'Trim. Oct - Dic 2020 '!C8+'Trim. julio - sept 2020 '!C8+'Trim. abril- junio 2020'!C8+'Trim. enero-marzo 2020'!C8</f>
        <v>7214</v>
      </c>
      <c r="D8" s="26">
        <f>+E8+G8</f>
        <v>126842</v>
      </c>
      <c r="E8" s="26">
        <f>+'Trim. Oct - Dic 2020 '!E8+'Trim. julio - sept 2020 '!E8+'Trim. abril- junio 2020'!E8+'Trim. enero-marzo 2020'!E8</f>
        <v>59050</v>
      </c>
      <c r="F8" s="27">
        <f t="shared" si="0"/>
        <v>46.55398054272244</v>
      </c>
      <c r="G8" s="26">
        <f>+'Trim. Oct - Dic 2020 '!G8+'Trim. julio - sept 2020 '!G8+'Trim. abril- junio 2020'!G8+'Trim. enero-marzo 2020'!G8</f>
        <v>67792</v>
      </c>
      <c r="H8" s="27">
        <f t="shared" si="1"/>
        <v>53.44601945727756</v>
      </c>
      <c r="J8" s="39"/>
      <c r="K8" s="40"/>
      <c r="L8" s="39"/>
      <c r="M8" s="40"/>
    </row>
    <row r="9" spans="1:13" ht="33" customHeight="1">
      <c r="A9" s="25" t="s">
        <v>9</v>
      </c>
      <c r="B9" s="26">
        <f>+'Trim. Oct - Dic 2020 '!B9+'Trim. julio - sept 2020 '!B9+'Trim. abril- junio 2020'!B9+'Trim. enero-marzo 2020'!B9</f>
        <v>119553</v>
      </c>
      <c r="C9" s="26">
        <f>+'Trim. Oct - Dic 2020 '!C9+'Trim. julio - sept 2020 '!C9+'Trim. abril- junio 2020'!C9+'Trim. enero-marzo 2020'!C9</f>
        <v>2071</v>
      </c>
      <c r="D9" s="26">
        <f>+E9+G9</f>
        <v>43777</v>
      </c>
      <c r="E9" s="26">
        <f>+'Trim. Oct - Dic 2020 '!E9+'Trim. julio - sept 2020 '!E9+'Trim. abril- junio 2020'!E9+'Trim. enero-marzo 2020'!E9</f>
        <v>19441</v>
      </c>
      <c r="F9" s="27">
        <f t="shared" si="0"/>
        <v>44.40916462982845</v>
      </c>
      <c r="G9" s="26">
        <f>+'Trim. Oct - Dic 2020 '!G9+'Trim. julio - sept 2020 '!G9+'Trim. abril- junio 2020'!G9+'Trim. enero-marzo 2020'!G9</f>
        <v>24336</v>
      </c>
      <c r="H9" s="27">
        <f t="shared" si="1"/>
        <v>55.590835370171554</v>
      </c>
      <c r="J9" s="39"/>
      <c r="K9" s="40"/>
      <c r="L9" s="39"/>
      <c r="M9" s="40"/>
    </row>
    <row r="10" spans="1:13" ht="33" customHeight="1">
      <c r="A10" s="25" t="s">
        <v>10</v>
      </c>
      <c r="B10" s="26">
        <f>+'Trim. Oct - Dic 2020 '!B10+'Trim. julio - sept 2020 '!B10+'Trim. abril- junio 2020'!B10+'Trim. enero-marzo 2020'!B10</f>
        <v>140834</v>
      </c>
      <c r="C10" s="26">
        <f>+'Trim. Oct - Dic 2020 '!C10+'Trim. julio - sept 2020 '!C10+'Trim. abril- junio 2020'!C10+'Trim. enero-marzo 2020'!C10</f>
        <v>1493</v>
      </c>
      <c r="D10" s="26">
        <f>+E10+G10</f>
        <v>30608</v>
      </c>
      <c r="E10" s="26">
        <f>+'Trim. Oct - Dic 2020 '!E10+'Trim. julio - sept 2020 '!E10+'Trim. abril- junio 2020'!E10+'Trim. enero-marzo 2020'!E10</f>
        <v>10379</v>
      </c>
      <c r="F10" s="27">
        <f t="shared" si="0"/>
        <v>33.909435441714585</v>
      </c>
      <c r="G10" s="26">
        <f>+'Trim. Oct - Dic 2020 '!G10+'Trim. julio - sept 2020 '!G10+'Trim. abril- junio 2020'!G10+'Trim. enero-marzo 2020'!G10</f>
        <v>20229</v>
      </c>
      <c r="H10" s="27">
        <f t="shared" si="1"/>
        <v>66.09056455828541</v>
      </c>
      <c r="J10" s="39"/>
      <c r="K10" s="40"/>
      <c r="L10" s="39"/>
      <c r="M10" s="40"/>
    </row>
    <row r="11" spans="1:13" ht="33" customHeight="1">
      <c r="A11" s="34" t="s">
        <v>19</v>
      </c>
      <c r="B11" s="26">
        <f>+'Trim. Oct - Dic 2020 '!B11+'Trim. julio - sept 2020 '!B11+'Trim. abril- junio 2020'!B11+'Trim. enero-marzo 2020'!B11</f>
        <v>19495</v>
      </c>
      <c r="C11" s="26">
        <f>+'Trim. Oct - Dic 2020 '!C11+'Trim. julio - sept 2020 '!C11+'Trim. abril- junio 2020'!C11+'Trim. enero-marzo 2020'!C11</f>
        <v>306</v>
      </c>
      <c r="D11" s="26">
        <f>+E11+G11</f>
        <v>7742</v>
      </c>
      <c r="E11" s="26">
        <f>+'Trim. Oct - Dic 2020 '!E11+'Trim. julio - sept 2020 '!E11+'Trim. abril- junio 2020'!E11+'Trim. enero-marzo 2020'!E11</f>
        <v>3188</v>
      </c>
      <c r="F11" s="27">
        <f t="shared" si="0"/>
        <v>41.17799018341513</v>
      </c>
      <c r="G11" s="26">
        <f>+'Trim. Oct - Dic 2020 '!G11+'Trim. julio - sept 2020 '!G11+'Trim. abril- junio 2020'!G11+'Trim. enero-marzo 2020'!G11</f>
        <v>4554</v>
      </c>
      <c r="H11" s="27">
        <f t="shared" si="1"/>
        <v>58.82200981658487</v>
      </c>
      <c r="J11" s="39"/>
      <c r="K11" s="40"/>
      <c r="L11" s="39"/>
      <c r="M11" s="40"/>
    </row>
    <row r="12" spans="1:13" ht="31.5" customHeight="1">
      <c r="A12" s="15" t="s">
        <v>0</v>
      </c>
      <c r="B12" s="29">
        <f>SUM(B7:B11)</f>
        <v>1262201</v>
      </c>
      <c r="C12" s="29">
        <f>SUM(C7:C11)</f>
        <v>18747</v>
      </c>
      <c r="D12" s="29">
        <f>SUM(D7:D11)</f>
        <v>376388</v>
      </c>
      <c r="E12" s="29">
        <f>SUM(E7:E11)</f>
        <v>166483</v>
      </c>
      <c r="F12" s="30">
        <f t="shared" si="0"/>
        <v>44.231750215203455</v>
      </c>
      <c r="G12" s="29">
        <f>SUM(G7:G11)</f>
        <v>209905</v>
      </c>
      <c r="H12" s="30">
        <f t="shared" si="1"/>
        <v>55.768249784796545</v>
      </c>
      <c r="J12" s="39"/>
      <c r="K12" s="39"/>
      <c r="L12" s="39"/>
      <c r="M12" s="39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42" t="s">
        <v>24</v>
      </c>
      <c r="B14" s="42"/>
      <c r="C14" s="42"/>
      <c r="D14" s="42"/>
      <c r="E14" s="42"/>
      <c r="F14" s="42"/>
      <c r="G14" s="42"/>
      <c r="H14" s="13"/>
    </row>
    <row r="15" spans="1:8" ht="11.25" customHeight="1">
      <c r="A15" s="42" t="s">
        <v>25</v>
      </c>
      <c r="B15" s="42"/>
      <c r="C15" s="42"/>
      <c r="D15" s="42"/>
      <c r="E15" s="42"/>
      <c r="F15" s="42"/>
      <c r="G15" s="37"/>
      <c r="H15" s="13"/>
    </row>
    <row r="16" spans="1:8" ht="10.5" customHeight="1">
      <c r="A16" s="14" t="s">
        <v>13</v>
      </c>
      <c r="B16" s="14"/>
      <c r="C16" s="35"/>
      <c r="D16" s="36"/>
      <c r="E16" s="22"/>
      <c r="F16" s="22"/>
      <c r="G16" s="22"/>
      <c r="H16" s="24"/>
    </row>
    <row r="17" spans="2:8" ht="17.25" customHeight="1">
      <c r="B17" s="12"/>
      <c r="C17" s="12"/>
      <c r="D17" s="12"/>
      <c r="E17" s="12"/>
      <c r="F17" s="12"/>
      <c r="G17" s="12"/>
      <c r="H17" s="12"/>
    </row>
    <row r="18" spans="2:7" ht="15" customHeight="1">
      <c r="B18" s="12"/>
      <c r="C18" s="12"/>
      <c r="D18" s="12"/>
      <c r="E18" s="12"/>
      <c r="F18" s="12"/>
      <c r="G18" s="12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8" ht="15" customHeight="1">
      <c r="A25" s="1"/>
      <c r="B25" s="1"/>
      <c r="C25" s="1"/>
      <c r="H25" s="4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6">
    <mergeCell ref="A15:F15"/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0"/>
  <sheetViews>
    <sheetView zoomScale="120" zoomScaleNormal="120" zoomScaleSheetLayoutView="80" zoomScalePageLayoutView="0" workbookViewId="0" topLeftCell="A1">
      <selection activeCell="E12" sqref="E12"/>
    </sheetView>
  </sheetViews>
  <sheetFormatPr defaultColWidth="11.421875" defaultRowHeight="12.75"/>
  <cols>
    <col min="1" max="1" width="24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4.57421875" style="0" customWidth="1"/>
    <col min="10" max="10" width="9.140625" style="0" customWidth="1"/>
    <col min="11" max="11" width="9.57421875" style="0" customWidth="1"/>
    <col min="12" max="12" width="10.57421875" style="0" customWidth="1"/>
    <col min="14" max="14" width="7.421875" style="0" customWidth="1"/>
    <col min="15" max="15" width="6.8515625" style="0" customWidth="1"/>
  </cols>
  <sheetData>
    <row r="1" spans="1:8" ht="13.5">
      <c r="A1" s="43" t="s">
        <v>3</v>
      </c>
      <c r="B1" s="43"/>
      <c r="C1" s="43"/>
      <c r="D1" s="43"/>
      <c r="E1" s="43"/>
      <c r="F1" s="43"/>
      <c r="G1" s="43"/>
      <c r="H1" s="43"/>
    </row>
    <row r="2" spans="1:8" ht="12.75">
      <c r="A2" s="44" t="s">
        <v>14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4</v>
      </c>
      <c r="B3" s="44"/>
      <c r="C3" s="44"/>
      <c r="D3" s="44"/>
      <c r="E3" s="44"/>
      <c r="F3" s="44"/>
      <c r="G3" s="44"/>
      <c r="H3" s="44"/>
    </row>
    <row r="4" spans="1:8" ht="15" customHeight="1">
      <c r="A4" s="45" t="s">
        <v>26</v>
      </c>
      <c r="B4" s="45"/>
      <c r="C4" s="45"/>
      <c r="D4" s="45"/>
      <c r="E4" s="45"/>
      <c r="F4" s="45"/>
      <c r="G4" s="45"/>
      <c r="H4" s="45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11" ht="33" customHeight="1">
      <c r="A7" s="25" t="s">
        <v>16</v>
      </c>
      <c r="B7" s="26">
        <v>99475</v>
      </c>
      <c r="C7" s="26">
        <v>1897</v>
      </c>
      <c r="D7" s="26">
        <f>+E7+G7</f>
        <v>42374</v>
      </c>
      <c r="E7" s="26">
        <v>15556</v>
      </c>
      <c r="F7" s="27">
        <f aca="true" t="shared" si="0" ref="F7:F12">+E7/D7*100</f>
        <v>36.71119082456224</v>
      </c>
      <c r="G7" s="26">
        <v>26818</v>
      </c>
      <c r="H7" s="27">
        <f aca="true" t="shared" si="1" ref="H7:H12">+G7/D7*100</f>
        <v>63.28880917543776</v>
      </c>
      <c r="I7" s="31"/>
      <c r="J7" s="12"/>
      <c r="K7" s="12"/>
    </row>
    <row r="8" spans="1:11" ht="33" customHeight="1">
      <c r="A8" s="25" t="s">
        <v>15</v>
      </c>
      <c r="B8" s="26">
        <v>160660</v>
      </c>
      <c r="C8" s="26">
        <v>2464</v>
      </c>
      <c r="D8" s="26">
        <f>+E8+G8</f>
        <v>37795</v>
      </c>
      <c r="E8" s="26">
        <v>17811</v>
      </c>
      <c r="F8" s="27">
        <f t="shared" si="0"/>
        <v>47.12528112184151</v>
      </c>
      <c r="G8" s="26">
        <v>19984</v>
      </c>
      <c r="H8" s="27">
        <f t="shared" si="1"/>
        <v>52.87471887815849</v>
      </c>
      <c r="I8" s="31"/>
      <c r="J8" s="12"/>
      <c r="K8" s="12"/>
    </row>
    <row r="9" spans="1:11" ht="33" customHeight="1">
      <c r="A9" s="25" t="s">
        <v>9</v>
      </c>
      <c r="B9" s="26">
        <v>49475</v>
      </c>
      <c r="C9" s="26">
        <v>642</v>
      </c>
      <c r="D9" s="26">
        <f>+E9+G9</f>
        <v>14944</v>
      </c>
      <c r="E9" s="26">
        <v>6021</v>
      </c>
      <c r="F9" s="27">
        <f t="shared" si="0"/>
        <v>40.29041755888651</v>
      </c>
      <c r="G9" s="26">
        <v>8923</v>
      </c>
      <c r="H9" s="27">
        <f t="shared" si="1"/>
        <v>59.7095824411135</v>
      </c>
      <c r="K9" s="12"/>
    </row>
    <row r="10" spans="1:11" ht="33" customHeight="1">
      <c r="A10" s="25" t="s">
        <v>10</v>
      </c>
      <c r="B10" s="26">
        <v>40353</v>
      </c>
      <c r="C10" s="26">
        <v>444</v>
      </c>
      <c r="D10" s="26">
        <f>+E10+G10</f>
        <v>9298</v>
      </c>
      <c r="E10" s="26">
        <v>3028</v>
      </c>
      <c r="F10" s="27">
        <f t="shared" si="0"/>
        <v>32.566143256614325</v>
      </c>
      <c r="G10" s="26">
        <v>6270</v>
      </c>
      <c r="H10" s="27">
        <f t="shared" si="1"/>
        <v>67.43385674338568</v>
      </c>
      <c r="K10" s="12"/>
    </row>
    <row r="11" spans="1:11" ht="33" customHeight="1">
      <c r="A11" s="34" t="s">
        <v>19</v>
      </c>
      <c r="B11" s="26">
        <v>9592</v>
      </c>
      <c r="C11" s="26">
        <v>134</v>
      </c>
      <c r="D11" s="26">
        <f>+E11+G11</f>
        <v>3559</v>
      </c>
      <c r="E11" s="26">
        <v>1463</v>
      </c>
      <c r="F11" s="27">
        <f t="shared" si="0"/>
        <v>41.10705254284912</v>
      </c>
      <c r="G11" s="26">
        <v>2096</v>
      </c>
      <c r="H11" s="27">
        <f t="shared" si="1"/>
        <v>58.89294745715089</v>
      </c>
      <c r="K11" s="12"/>
    </row>
    <row r="12" spans="1:11" ht="31.5" customHeight="1">
      <c r="A12" s="15" t="s">
        <v>0</v>
      </c>
      <c r="B12" s="29">
        <f>SUM(B7:B11)</f>
        <v>359555</v>
      </c>
      <c r="C12" s="29">
        <f>SUM(C7:C11)</f>
        <v>5581</v>
      </c>
      <c r="D12" s="29">
        <f>SUM(D7:D11)</f>
        <v>107970</v>
      </c>
      <c r="E12" s="29">
        <f>SUM(E7:E11)</f>
        <v>43879</v>
      </c>
      <c r="F12" s="30">
        <f t="shared" si="0"/>
        <v>40.639992590534405</v>
      </c>
      <c r="G12" s="29">
        <f>SUM(G7:G11)</f>
        <v>64091</v>
      </c>
      <c r="H12" s="30">
        <f t="shared" si="1"/>
        <v>59.36000740946559</v>
      </c>
      <c r="I12" s="12"/>
      <c r="J12" s="12"/>
      <c r="K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10" ht="11.25" customHeight="1">
      <c r="A14" s="42" t="s">
        <v>24</v>
      </c>
      <c r="B14" s="42"/>
      <c r="C14" s="42"/>
      <c r="D14" s="42"/>
      <c r="E14" s="42"/>
      <c r="F14" s="42"/>
      <c r="G14" s="42"/>
      <c r="H14" s="13"/>
      <c r="J14" s="12"/>
    </row>
    <row r="15" spans="1:8" ht="11.25" customHeight="1">
      <c r="A15" s="42" t="s">
        <v>25</v>
      </c>
      <c r="B15" s="42"/>
      <c r="C15" s="42"/>
      <c r="D15" s="42"/>
      <c r="E15" s="42"/>
      <c r="F15" s="42"/>
      <c r="G15" s="37"/>
      <c r="H15" s="13"/>
    </row>
    <row r="16" spans="1:8" ht="10.5" customHeight="1">
      <c r="A16" s="14" t="s">
        <v>13</v>
      </c>
      <c r="B16" s="14"/>
      <c r="C16" s="35"/>
      <c r="D16" s="36"/>
      <c r="E16" s="22"/>
      <c r="F16" s="22"/>
      <c r="G16" s="22"/>
      <c r="H16" s="24"/>
    </row>
    <row r="17" spans="2:9" ht="17.25" customHeight="1">
      <c r="B17" s="12">
        <v>359555</v>
      </c>
      <c r="C17" s="12">
        <v>5581</v>
      </c>
      <c r="D17" s="12">
        <v>107970</v>
      </c>
      <c r="E17" s="12">
        <v>43889</v>
      </c>
      <c r="F17" s="12"/>
      <c r="G17" s="12">
        <v>64081</v>
      </c>
      <c r="H17" s="12"/>
      <c r="I17" s="12"/>
    </row>
    <row r="18" spans="2:9" ht="15" customHeight="1">
      <c r="B18" s="12">
        <f>+B17-B12</f>
        <v>0</v>
      </c>
      <c r="C18" s="12">
        <f>+C17-C12</f>
        <v>0</v>
      </c>
      <c r="D18" s="12">
        <f>+D17-D12</f>
        <v>0</v>
      </c>
      <c r="E18" s="12">
        <f>+E17-E12</f>
        <v>10</v>
      </c>
      <c r="F18" s="12"/>
      <c r="G18" s="12">
        <f>+G17-G12</f>
        <v>-10</v>
      </c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6">
    <mergeCell ref="A1:H1"/>
    <mergeCell ref="A2:H2"/>
    <mergeCell ref="A3:H3"/>
    <mergeCell ref="A4:H4"/>
    <mergeCell ref="A14:G14"/>
    <mergeCell ref="A15:F15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190"/>
  <sheetViews>
    <sheetView zoomScale="120" zoomScaleNormal="120" zoomScaleSheetLayoutView="80" zoomScalePageLayoutView="0" workbookViewId="0" topLeftCell="A1">
      <selection activeCell="H13" sqref="H13"/>
    </sheetView>
  </sheetViews>
  <sheetFormatPr defaultColWidth="11.421875" defaultRowHeight="12.75"/>
  <cols>
    <col min="1" max="1" width="21.2812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4.57421875" style="0" customWidth="1"/>
    <col min="10" max="10" width="9.8515625" style="0" customWidth="1"/>
    <col min="11" max="11" width="9.57421875" style="0" customWidth="1"/>
    <col min="12" max="12" width="10.57421875" style="0" customWidth="1"/>
    <col min="14" max="14" width="7.421875" style="0" customWidth="1"/>
    <col min="15" max="15" width="6.8515625" style="0" customWidth="1"/>
  </cols>
  <sheetData>
    <row r="1" spans="1:8" ht="13.5">
      <c r="A1" s="43" t="s">
        <v>3</v>
      </c>
      <c r="B1" s="43"/>
      <c r="C1" s="43"/>
      <c r="D1" s="43"/>
      <c r="E1" s="43"/>
      <c r="F1" s="43"/>
      <c r="G1" s="43"/>
      <c r="H1" s="43"/>
    </row>
    <row r="2" spans="1:8" ht="12.75">
      <c r="A2" s="44" t="s">
        <v>14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4</v>
      </c>
      <c r="B3" s="44"/>
      <c r="C3" s="44"/>
      <c r="D3" s="44"/>
      <c r="E3" s="44"/>
      <c r="F3" s="44"/>
      <c r="G3" s="44"/>
      <c r="H3" s="44"/>
    </row>
    <row r="4" spans="1:8" ht="15" customHeight="1">
      <c r="A4" s="45" t="s">
        <v>23</v>
      </c>
      <c r="B4" s="45"/>
      <c r="C4" s="45"/>
      <c r="D4" s="45"/>
      <c r="E4" s="45"/>
      <c r="F4" s="45"/>
      <c r="G4" s="45"/>
      <c r="H4" s="45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10" ht="33" customHeight="1">
      <c r="A7" s="25" t="s">
        <v>16</v>
      </c>
      <c r="B7" s="26">
        <f>16204+33210+13334</f>
        <v>62748</v>
      </c>
      <c r="C7" s="26">
        <f>305+426+403</f>
        <v>1134</v>
      </c>
      <c r="D7" s="26">
        <f>+E7+G7</f>
        <v>25969</v>
      </c>
      <c r="E7" s="26">
        <f>4130+6195+3998</f>
        <v>14323</v>
      </c>
      <c r="F7" s="27">
        <f aca="true" t="shared" si="0" ref="F7:F12">+E7/D7*100</f>
        <v>55.15422234202318</v>
      </c>
      <c r="G7" s="26">
        <f>5580+895+5171</f>
        <v>11646</v>
      </c>
      <c r="H7" s="27">
        <f aca="true" t="shared" si="1" ref="H7:H12">+G7/D7*100</f>
        <v>44.84577765797682</v>
      </c>
      <c r="I7" s="31"/>
      <c r="J7" s="12"/>
    </row>
    <row r="8" spans="1:10" ht="33" customHeight="1">
      <c r="A8" s="25" t="s">
        <v>15</v>
      </c>
      <c r="B8" s="26">
        <f>18608+27301+21943</f>
        <v>67852</v>
      </c>
      <c r="C8" s="26">
        <f>330+452+497</f>
        <v>1279</v>
      </c>
      <c r="D8" s="26">
        <f>+E8+G8</f>
        <v>22436</v>
      </c>
      <c r="E8" s="26">
        <f>3813+2710+3884</f>
        <v>10407</v>
      </c>
      <c r="F8" s="27">
        <f t="shared" si="0"/>
        <v>46.38527366732038</v>
      </c>
      <c r="G8" s="26">
        <f>4604+2703+4722</f>
        <v>12029</v>
      </c>
      <c r="H8" s="27">
        <f t="shared" si="1"/>
        <v>53.614726332679616</v>
      </c>
      <c r="I8" s="31"/>
      <c r="J8" s="12"/>
    </row>
    <row r="9" spans="1:8" ht="33" customHeight="1">
      <c r="A9" s="25" t="s">
        <v>9</v>
      </c>
      <c r="B9" s="26">
        <f>2884+5134+3498</f>
        <v>11516</v>
      </c>
      <c r="C9" s="26">
        <f>83+63+135</f>
        <v>281</v>
      </c>
      <c r="D9" s="26">
        <f>+E9+G9</f>
        <v>7029</v>
      </c>
      <c r="E9" s="26">
        <f>506+975+1342</f>
        <v>2823</v>
      </c>
      <c r="F9" s="27">
        <f t="shared" si="0"/>
        <v>40.16218523260777</v>
      </c>
      <c r="G9" s="26">
        <f>843+1358+2005</f>
        <v>4206</v>
      </c>
      <c r="H9" s="27">
        <f t="shared" si="1"/>
        <v>59.83781476739223</v>
      </c>
    </row>
    <row r="10" spans="1:8" ht="33" customHeight="1">
      <c r="A10" s="25" t="s">
        <v>10</v>
      </c>
      <c r="B10" s="26">
        <f>5382+7456+1726</f>
        <v>14564</v>
      </c>
      <c r="C10" s="26">
        <f>70+42+35</f>
        <v>147</v>
      </c>
      <c r="D10" s="26">
        <f>+E10+G10</f>
        <v>2531</v>
      </c>
      <c r="E10" s="26">
        <f>96+408+297</f>
        <v>801</v>
      </c>
      <c r="F10" s="27">
        <f t="shared" si="0"/>
        <v>31.647570130383247</v>
      </c>
      <c r="G10" s="26">
        <f>676+733+321</f>
        <v>1730</v>
      </c>
      <c r="H10" s="27">
        <f t="shared" si="1"/>
        <v>68.35242986961674</v>
      </c>
    </row>
    <row r="11" spans="1:8" ht="33" customHeight="1">
      <c r="A11" s="34" t="s">
        <v>19</v>
      </c>
      <c r="B11" s="26">
        <f>1010+413+1865</f>
        <v>3288</v>
      </c>
      <c r="C11" s="26">
        <f>20+5+35</f>
        <v>60</v>
      </c>
      <c r="D11" s="26">
        <f>+E11+G11</f>
        <v>1591</v>
      </c>
      <c r="E11" s="26">
        <f>80+237+305</f>
        <v>622</v>
      </c>
      <c r="F11" s="27">
        <f t="shared" si="0"/>
        <v>39.09490886235073</v>
      </c>
      <c r="G11" s="26">
        <f>78+356+535</f>
        <v>969</v>
      </c>
      <c r="H11" s="27">
        <f t="shared" si="1"/>
        <v>60.90509113764928</v>
      </c>
    </row>
    <row r="12" spans="1:9" ht="31.5" customHeight="1">
      <c r="A12" s="15" t="s">
        <v>0</v>
      </c>
      <c r="B12" s="29">
        <f>SUM(B7:B11)</f>
        <v>159968</v>
      </c>
      <c r="C12" s="29">
        <f>SUM(C7:C11)</f>
        <v>2901</v>
      </c>
      <c r="D12" s="29">
        <f>SUM(D7:D11)</f>
        <v>59556</v>
      </c>
      <c r="E12" s="29">
        <f>SUM(E7:E11)</f>
        <v>28976</v>
      </c>
      <c r="F12" s="30">
        <f t="shared" si="0"/>
        <v>48.65336825844583</v>
      </c>
      <c r="G12" s="29">
        <f>SUM(G7:G11)</f>
        <v>30580</v>
      </c>
      <c r="H12" s="30">
        <f t="shared" si="1"/>
        <v>51.34663174155417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10" ht="11.25" customHeight="1">
      <c r="A14" s="42" t="s">
        <v>24</v>
      </c>
      <c r="B14" s="42"/>
      <c r="C14" s="42"/>
      <c r="D14" s="42"/>
      <c r="E14" s="42"/>
      <c r="F14" s="42"/>
      <c r="G14" s="42"/>
      <c r="H14" s="13"/>
      <c r="J14" s="12"/>
    </row>
    <row r="15" spans="1:8" ht="11.25" customHeight="1">
      <c r="A15" s="42" t="s">
        <v>25</v>
      </c>
      <c r="B15" s="42"/>
      <c r="C15" s="42"/>
      <c r="D15" s="42"/>
      <c r="E15" s="42"/>
      <c r="F15" s="42"/>
      <c r="G15" s="37"/>
      <c r="H15" s="13"/>
    </row>
    <row r="16" spans="1:8" ht="10.5" customHeight="1">
      <c r="A16" s="14" t="s">
        <v>13</v>
      </c>
      <c r="B16" s="14"/>
      <c r="C16" s="35"/>
      <c r="D16" s="36"/>
      <c r="E16" s="22"/>
      <c r="F16" s="22"/>
      <c r="G16" s="22"/>
      <c r="H16" s="24"/>
    </row>
    <row r="17" spans="2:9" ht="17.25" customHeight="1">
      <c r="B17" s="12"/>
      <c r="D17" s="12"/>
      <c r="E17" s="12"/>
      <c r="F17" s="12"/>
      <c r="G17" s="12"/>
      <c r="H17" s="12"/>
      <c r="I17" s="12"/>
    </row>
    <row r="18" spans="2:9" ht="15" customHeight="1">
      <c r="B18" s="12"/>
      <c r="C18" s="12"/>
      <c r="D18" s="12"/>
      <c r="E18" s="12"/>
      <c r="G18" s="12"/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6">
    <mergeCell ref="A1:H1"/>
    <mergeCell ref="A2:H2"/>
    <mergeCell ref="A3:H3"/>
    <mergeCell ref="A4:H4"/>
    <mergeCell ref="A14:G14"/>
    <mergeCell ref="A15:F15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0"/>
  <sheetViews>
    <sheetView zoomScale="120" zoomScaleNormal="120" zoomScaleSheetLayoutView="80" zoomScalePageLayoutView="0" workbookViewId="0" topLeftCell="A4">
      <selection activeCell="J21" sqref="J21"/>
    </sheetView>
  </sheetViews>
  <sheetFormatPr defaultColWidth="11.421875" defaultRowHeight="12.75"/>
  <cols>
    <col min="1" max="1" width="21.2812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4.57421875" style="0" customWidth="1"/>
    <col min="10" max="10" width="9.8515625" style="0" customWidth="1"/>
    <col min="11" max="11" width="9.57421875" style="0" customWidth="1"/>
    <col min="12" max="12" width="10.57421875" style="0" customWidth="1"/>
    <col min="14" max="14" width="7.421875" style="0" customWidth="1"/>
    <col min="15" max="15" width="6.8515625" style="0" customWidth="1"/>
  </cols>
  <sheetData>
    <row r="1" spans="1:8" ht="13.5">
      <c r="A1" s="43" t="s">
        <v>3</v>
      </c>
      <c r="B1" s="43"/>
      <c r="C1" s="43"/>
      <c r="D1" s="43"/>
      <c r="E1" s="43"/>
      <c r="F1" s="43"/>
      <c r="G1" s="43"/>
      <c r="H1" s="43"/>
    </row>
    <row r="2" spans="1:8" ht="12.75">
      <c r="A2" s="44" t="s">
        <v>14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4</v>
      </c>
      <c r="B3" s="44"/>
      <c r="C3" s="44"/>
      <c r="D3" s="44"/>
      <c r="E3" s="44"/>
      <c r="F3" s="44"/>
      <c r="G3" s="44"/>
      <c r="H3" s="44"/>
    </row>
    <row r="4" spans="1:8" ht="15" customHeight="1">
      <c r="A4" s="45" t="s">
        <v>20</v>
      </c>
      <c r="B4" s="45"/>
      <c r="C4" s="45"/>
      <c r="D4" s="45"/>
      <c r="E4" s="45"/>
      <c r="F4" s="45"/>
      <c r="G4" s="45"/>
      <c r="H4" s="45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9" ht="33" customHeight="1">
      <c r="A7" s="25" t="s">
        <v>16</v>
      </c>
      <c r="B7" s="26">
        <f>101927+54541+26835</f>
        <v>183303</v>
      </c>
      <c r="C7" s="26">
        <f>619+505+328</f>
        <v>1452</v>
      </c>
      <c r="D7" s="26">
        <f>+E7+G7</f>
        <v>31995</v>
      </c>
      <c r="E7" s="26">
        <f>4641+3261+2487</f>
        <v>10389</v>
      </c>
      <c r="F7" s="27">
        <f aca="true" t="shared" si="0" ref="F7:F12">+E7/D7*100</f>
        <v>32.47069854664792</v>
      </c>
      <c r="G7" s="26">
        <f>8377+8074+5155</f>
        <v>21606</v>
      </c>
      <c r="H7" s="27">
        <f aca="true" t="shared" si="1" ref="H7:H12">+G7/D7*100</f>
        <v>67.52930145335209</v>
      </c>
      <c r="I7" s="31"/>
    </row>
    <row r="8" spans="1:9" ht="33" customHeight="1">
      <c r="A8" s="25" t="s">
        <v>15</v>
      </c>
      <c r="B8" s="26">
        <f>43338+27002+28887</f>
        <v>99227</v>
      </c>
      <c r="C8" s="26">
        <f>438+345+302</f>
        <v>1085</v>
      </c>
      <c r="D8" s="26">
        <f>+E8+G8</f>
        <v>20694</v>
      </c>
      <c r="E8" s="26">
        <f>2848+1966+2499</f>
        <v>7313</v>
      </c>
      <c r="F8" s="27">
        <f t="shared" si="0"/>
        <v>35.33874553010534</v>
      </c>
      <c r="G8" s="26">
        <f>5585+4478+3318</f>
        <v>13381</v>
      </c>
      <c r="H8" s="27">
        <f t="shared" si="1"/>
        <v>64.66125446989466</v>
      </c>
      <c r="I8" s="31"/>
    </row>
    <row r="9" spans="1:8" ht="33" customHeight="1">
      <c r="A9" s="25" t="s">
        <v>9</v>
      </c>
      <c r="B9" s="26">
        <f>7208+9405+8953</f>
        <v>25566</v>
      </c>
      <c r="C9" s="26">
        <f>117+76+81</f>
        <v>274</v>
      </c>
      <c r="D9" s="26">
        <f>+E9+G9</f>
        <v>5563</v>
      </c>
      <c r="E9" s="26">
        <f>608+52+378</f>
        <v>1038</v>
      </c>
      <c r="F9" s="27">
        <f t="shared" si="0"/>
        <v>18.658996944094913</v>
      </c>
      <c r="G9" s="26">
        <f>1430+1687+1408</f>
        <v>4525</v>
      </c>
      <c r="H9" s="27">
        <f t="shared" si="1"/>
        <v>81.34100305590509</v>
      </c>
    </row>
    <row r="10" spans="1:8" ht="33" customHeight="1">
      <c r="A10" s="25" t="s">
        <v>10</v>
      </c>
      <c r="B10" s="26">
        <f>20427+15881+8186</f>
        <v>44494</v>
      </c>
      <c r="C10" s="26">
        <f>56+35+37</f>
        <v>128</v>
      </c>
      <c r="D10" s="26">
        <f>+E10+G10</f>
        <v>3068</v>
      </c>
      <c r="E10" s="26">
        <f>89+109+210</f>
        <v>408</v>
      </c>
      <c r="F10" s="27">
        <f t="shared" si="0"/>
        <v>13.298565840938723</v>
      </c>
      <c r="G10" s="26">
        <f>1072+625+963</f>
        <v>2660</v>
      </c>
      <c r="H10" s="27">
        <f t="shared" si="1"/>
        <v>86.70143415906128</v>
      </c>
    </row>
    <row r="11" spans="1:8" ht="33" customHeight="1">
      <c r="A11" s="34" t="s">
        <v>19</v>
      </c>
      <c r="B11" s="26">
        <f>1587+1901+1514</f>
        <v>5002</v>
      </c>
      <c r="C11" s="26">
        <f>27+12+25</f>
        <v>64</v>
      </c>
      <c r="D11" s="26">
        <f>+E11+G11</f>
        <v>1541</v>
      </c>
      <c r="E11" s="26">
        <f>301+180+189</f>
        <v>670</v>
      </c>
      <c r="F11" s="27">
        <f t="shared" si="0"/>
        <v>43.47826086956522</v>
      </c>
      <c r="G11" s="26">
        <f>396+141+334</f>
        <v>871</v>
      </c>
      <c r="H11" s="27">
        <f t="shared" si="1"/>
        <v>56.52173913043478</v>
      </c>
    </row>
    <row r="12" spans="1:9" ht="31.5" customHeight="1">
      <c r="A12" s="15" t="s">
        <v>0</v>
      </c>
      <c r="B12" s="29">
        <f>SUM(B7:B11)</f>
        <v>357592</v>
      </c>
      <c r="C12" s="29">
        <f>SUM(C7:C11)</f>
        <v>3003</v>
      </c>
      <c r="D12" s="29">
        <f>SUM(D7:D11)</f>
        <v>62861</v>
      </c>
      <c r="E12" s="29">
        <f>SUM(E7:E11)</f>
        <v>19818</v>
      </c>
      <c r="F12" s="30">
        <f t="shared" si="0"/>
        <v>31.52670177057317</v>
      </c>
      <c r="G12" s="29">
        <f>SUM(G7:G11)</f>
        <v>43043</v>
      </c>
      <c r="H12" s="30">
        <f t="shared" si="1"/>
        <v>68.47329822942683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10" ht="11.25" customHeight="1">
      <c r="A14" s="46" t="s">
        <v>22</v>
      </c>
      <c r="B14" s="46"/>
      <c r="C14" s="46"/>
      <c r="D14" s="46"/>
      <c r="E14" s="46"/>
      <c r="F14" s="46"/>
      <c r="G14" s="46"/>
      <c r="H14" s="13"/>
      <c r="J14" s="12"/>
    </row>
    <row r="15" spans="1:8" ht="11.25" customHeight="1">
      <c r="A15" s="46" t="s">
        <v>21</v>
      </c>
      <c r="B15" s="46"/>
      <c r="C15" s="46"/>
      <c r="D15" s="46"/>
      <c r="E15" s="46"/>
      <c r="F15" s="46"/>
      <c r="G15" s="33"/>
      <c r="H15" s="13"/>
    </row>
    <row r="16" spans="1:8" ht="10.5" customHeight="1">
      <c r="A16" s="14" t="s">
        <v>13</v>
      </c>
      <c r="B16" s="14"/>
      <c r="C16" s="35"/>
      <c r="D16" s="14"/>
      <c r="E16" s="22"/>
      <c r="F16" s="22"/>
      <c r="G16" s="22"/>
      <c r="H16" s="24"/>
    </row>
    <row r="17" spans="2:9" ht="17.25" customHeight="1">
      <c r="B17" s="12"/>
      <c r="D17" s="12"/>
      <c r="E17" s="12"/>
      <c r="F17" s="12"/>
      <c r="G17" s="12"/>
      <c r="H17" s="12"/>
      <c r="I17" s="12"/>
    </row>
    <row r="18" spans="2:9" ht="15" customHeight="1">
      <c r="B18" s="12"/>
      <c r="C18" s="12"/>
      <c r="D18" s="12"/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6">
    <mergeCell ref="A1:H1"/>
    <mergeCell ref="A2:H2"/>
    <mergeCell ref="A3:H3"/>
    <mergeCell ref="A4:H4"/>
    <mergeCell ref="A14:G14"/>
    <mergeCell ref="A15:F15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9"/>
  <sheetViews>
    <sheetView zoomScale="120" zoomScaleNormal="120" zoomScaleSheetLayoutView="80" zoomScalePageLayoutView="0" workbookViewId="0" topLeftCell="A1">
      <selection activeCell="C7" sqref="C7"/>
    </sheetView>
  </sheetViews>
  <sheetFormatPr defaultColWidth="11.421875" defaultRowHeight="12.75"/>
  <cols>
    <col min="1" max="1" width="21.2812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4.57421875" style="0" customWidth="1"/>
    <col min="14" max="14" width="7.421875" style="0" customWidth="1"/>
    <col min="15" max="15" width="6.8515625" style="0" customWidth="1"/>
  </cols>
  <sheetData>
    <row r="1" spans="1:8" ht="13.5">
      <c r="A1" s="43" t="s">
        <v>3</v>
      </c>
      <c r="B1" s="43"/>
      <c r="C1" s="43"/>
      <c r="D1" s="43"/>
      <c r="E1" s="43"/>
      <c r="F1" s="43"/>
      <c r="G1" s="43"/>
      <c r="H1" s="43"/>
    </row>
    <row r="2" spans="1:8" ht="12.75">
      <c r="A2" s="44" t="s">
        <v>14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4</v>
      </c>
      <c r="B3" s="44"/>
      <c r="C3" s="44"/>
      <c r="D3" s="44"/>
      <c r="E3" s="44"/>
      <c r="F3" s="44"/>
      <c r="G3" s="44"/>
      <c r="H3" s="44"/>
    </row>
    <row r="4" spans="1:8" ht="15" customHeight="1">
      <c r="A4" s="45" t="s">
        <v>18</v>
      </c>
      <c r="B4" s="45"/>
      <c r="C4" s="45"/>
      <c r="D4" s="45"/>
      <c r="E4" s="45"/>
      <c r="F4" s="45"/>
      <c r="G4" s="45"/>
      <c r="H4" s="45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9" ht="33" customHeight="1">
      <c r="A7" s="25" t="s">
        <v>16</v>
      </c>
      <c r="B7" s="26">
        <v>202031</v>
      </c>
      <c r="C7" s="26">
        <v>3180</v>
      </c>
      <c r="D7" s="26">
        <v>67081</v>
      </c>
      <c r="E7" s="26">
        <v>34157</v>
      </c>
      <c r="F7" s="27">
        <f aca="true" t="shared" si="0" ref="F7:F12">+E7/D7*100</f>
        <v>50.91903817772544</v>
      </c>
      <c r="G7" s="26">
        <v>32924</v>
      </c>
      <c r="H7" s="27">
        <f aca="true" t="shared" si="1" ref="H7:H12">+G7/D7*100</f>
        <v>49.08096182227457</v>
      </c>
      <c r="I7" s="31"/>
    </row>
    <row r="8" spans="1:9" ht="33" customHeight="1">
      <c r="A8" s="25" t="s">
        <v>15</v>
      </c>
      <c r="B8" s="26">
        <v>107023</v>
      </c>
      <c r="C8" s="26">
        <v>2386</v>
      </c>
      <c r="D8" s="26">
        <v>45917</v>
      </c>
      <c r="E8" s="26">
        <v>23519</v>
      </c>
      <c r="F8" s="27">
        <f t="shared" si="0"/>
        <v>51.22068079360586</v>
      </c>
      <c r="G8" s="26">
        <v>22398</v>
      </c>
      <c r="H8" s="27">
        <f t="shared" si="1"/>
        <v>48.77931920639414</v>
      </c>
      <c r="I8" s="31"/>
    </row>
    <row r="9" spans="1:8" ht="33" customHeight="1">
      <c r="A9" s="25" t="s">
        <v>9</v>
      </c>
      <c r="B9" s="26">
        <v>32996</v>
      </c>
      <c r="C9" s="26">
        <v>874</v>
      </c>
      <c r="D9" s="26">
        <v>16241</v>
      </c>
      <c r="E9" s="26">
        <v>9559</v>
      </c>
      <c r="F9" s="27">
        <f t="shared" si="0"/>
        <v>58.85721322578659</v>
      </c>
      <c r="G9" s="26">
        <v>6682</v>
      </c>
      <c r="H9" s="27">
        <f t="shared" si="1"/>
        <v>41.142786774213405</v>
      </c>
    </row>
    <row r="10" spans="1:8" ht="33" customHeight="1">
      <c r="A10" s="25" t="s">
        <v>10</v>
      </c>
      <c r="B10" s="26">
        <v>41423</v>
      </c>
      <c r="C10" s="26">
        <v>774</v>
      </c>
      <c r="D10" s="26">
        <v>15711</v>
      </c>
      <c r="E10" s="26">
        <v>6142</v>
      </c>
      <c r="F10" s="27">
        <f t="shared" si="0"/>
        <v>39.09362866781236</v>
      </c>
      <c r="G10" s="26">
        <v>9569</v>
      </c>
      <c r="H10" s="27">
        <f t="shared" si="1"/>
        <v>60.90637133218764</v>
      </c>
    </row>
    <row r="11" spans="1:8" ht="33" customHeight="1">
      <c r="A11" s="32" t="s">
        <v>19</v>
      </c>
      <c r="B11" s="26">
        <v>1613</v>
      </c>
      <c r="C11" s="26">
        <v>48</v>
      </c>
      <c r="D11" s="26">
        <v>1051</v>
      </c>
      <c r="E11" s="26">
        <v>433</v>
      </c>
      <c r="F11" s="27">
        <f t="shared" si="0"/>
        <v>41.198858230256896</v>
      </c>
      <c r="G11" s="26">
        <v>618</v>
      </c>
      <c r="H11" s="27">
        <f t="shared" si="1"/>
        <v>58.801141769743104</v>
      </c>
    </row>
    <row r="12" spans="1:9" ht="31.5" customHeight="1">
      <c r="A12" s="15" t="s">
        <v>0</v>
      </c>
      <c r="B12" s="29">
        <f>SUM(B7:B11)</f>
        <v>385086</v>
      </c>
      <c r="C12" s="29">
        <f>SUM(C7:C11)</f>
        <v>7262</v>
      </c>
      <c r="D12" s="29">
        <f>SUM(D7:D11)</f>
        <v>146001</v>
      </c>
      <c r="E12" s="29">
        <f>SUM(E7:E11)</f>
        <v>73810</v>
      </c>
      <c r="F12" s="30">
        <f t="shared" si="0"/>
        <v>50.554448257203724</v>
      </c>
      <c r="G12" s="29">
        <f>SUM(G7:G11)</f>
        <v>72191</v>
      </c>
      <c r="H12" s="30">
        <f t="shared" si="1"/>
        <v>49.44555174279628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47" t="s">
        <v>17</v>
      </c>
      <c r="B14" s="47"/>
      <c r="C14" s="47"/>
      <c r="D14" s="47"/>
      <c r="E14" s="47"/>
      <c r="F14" s="47"/>
      <c r="G14" s="47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9" ht="17.25" customHeight="1">
      <c r="B16" s="12"/>
      <c r="E16" s="12"/>
      <c r="F16" s="12"/>
      <c r="G16" s="12"/>
      <c r="H16" s="12"/>
      <c r="I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2021-02-03T20:04:38Z</cp:lastPrinted>
  <dcterms:created xsi:type="dcterms:W3CDTF">1999-05-05T13:37:21Z</dcterms:created>
  <dcterms:modified xsi:type="dcterms:W3CDTF">2021-02-04T13:08:19Z</dcterms:modified>
  <cp:category/>
  <cp:version/>
  <cp:contentType/>
  <cp:contentStatus/>
</cp:coreProperties>
</file>